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976" yWindow="5790" windowWidth="28770" windowHeight="591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<sst xmlns="http://schemas.openxmlformats.org/spreadsheetml/2006/main" count="7794" uniqueCount="728">
  <si>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</si>
  <si>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</si>
  <si>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</si>
  <si>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</si>
  <si>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</si>
  <si>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</si>
  <si>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</si>
  <si>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</si>
  <si>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</si>
  <si>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</si>
  <si>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</si>
  <si>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</si>
  <si>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</si>
  <si>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</si>
  <si>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</si>
  <si>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</si>
  <si>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</si>
  <si>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</si>
  <si>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</si>
  <si>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</si>
  <si>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</si>
  <si>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</si>
  <si>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</si>
  <si>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</si>
  <si>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</si>
  <si>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</si>
  <si>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</si>
  <si>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</si>
  <si>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</si>
  <si>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</si>
  <si>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</si>
  <si>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</si>
  <si>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</si>
  <si>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</si>
  <si>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</si>
  <si>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</si>
  <si>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</si>
  <si>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</si>
  <si>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</si>
  <si>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</si>
  <si>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</si>
  <si>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</si>
  <si>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</si>
  <si>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</si>
  <si>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</si>
  <si>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</si>
  <si>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</si>
  <si>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</si>
  <si>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</si>
  <si>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</si>
  <si>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</si>
  <si>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</si>
  <si>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</si>
  <si>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</si>
  <si>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</si>
  <si>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</si>
  <si>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</si>
  <si>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</si>
  <si>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</si>
  <si>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</si>
  <si>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</si>
  <si>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</si>
  <si>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</si>
  <si>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</si>
  <si>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</si>
  <si>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</si>
  <si>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</si>
  <si>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</si>
  <si>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</si>
  <si>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</si>
  <si>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</si>
  <si>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</si>
  <si>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</si>
  <si>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</si>
  <si>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</si>
  <si>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</si>
  <si>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</si>
  <si>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</si>
  <si>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</si>
  <si>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</si>
  <si>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</si>
  <si>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</si>
  <si>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</si>
  <si>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</si>
  <si>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</si>
  <si>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</si>
  <si>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</si>
  <si>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</si>
  <si>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</si>
  <si>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</si>
  <si>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</si>
  <si>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</si>
  <si>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</si>
  <si>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</si>
  <si>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</si>
  <si>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</si>
  <si>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</si>
  <si>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</si>
  <si>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</si>
  <si>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</si>
  <si>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</si>
  <si>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</si>
  <si>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</si>
  <si>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</si>
  <si>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</si>
  <si>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</si>
  <si>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</si>
  <si>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</si>
  <si>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</si>
  <si>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</si>
  <si>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</si>
  <si>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</si>
  <si>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</si>
  <si>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</si>
  <si>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</si>
  <si>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</si>
  <si>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</si>
  <si>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</si>
  <si>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</si>
  <si>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</si>
  <si>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</si>
  <si>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</si>
  <si>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</si>
  <si>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</si>
  <si>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</si>
  <si>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</si>
  <si>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</si>
  <si>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</si>
  <si>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</si>
  <si>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</si>
  <si>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</si>
  <si>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</si>
  <si>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</si>
  <si>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</si>
  <si>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</si>
  <si>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</si>
  <si>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</si>
  <si>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</si>
  <si>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</si>
  <si>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</si>
  <si>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</si>
  <si>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</si>
  <si>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</si>
  <si>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</si>
  <si>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</si>
  <si>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</si>
  <si>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</si>
  <si>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</si>
  <si>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</si>
  <si>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</si>
  <si>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</si>
  <si>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</si>
  <si>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</si>
  <si>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</si>
  <si>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</si>
  <si>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</si>
  <si>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</si>
  <si>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</si>
  <si>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</si>
  <si>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</si>
  <si>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</si>
  <si>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</si>
  <si>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</si>
  <si>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</si>
  <si>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</si>
  <si>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</si>
  <si>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</si>
  <si>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</si>
  <si>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</si>
  <si>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</si>
  <si>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</si>
  <si>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</si>
  <si>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</si>
  <si>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</si>
  <si>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</si>
  <si>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</si>
  <si>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</si>
  <si>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</si>
  <si>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</si>
  <si>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</si>
  <si>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</si>
  <si>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</si>
  <si>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</si>
  <si>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</si>
  <si>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</si>
  <si>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</si>
  <si>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</si>
  <si>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</si>
  <si>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</si>
  <si>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</si>
  <si>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</si>
  <si>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</si>
  <si>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</si>
  <si>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</si>
  <si>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</si>
  <si>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</si>
  <si>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</si>
  <si>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</si>
  <si>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</si>
  <si>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</si>
  <si>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</si>
  <si>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</si>
  <si>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</si>
  <si>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</si>
  <si>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</si>
  <si>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</si>
  <si>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</si>
  <si>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</si>
  <si>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</si>
  <si>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</si>
  <si>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</si>
  <si>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</si>
  <si>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</si>
  <si>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</si>
  <si>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</si>
  <si>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</si>
  <si>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</si>
  <si>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</si>
  <si>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</si>
  <si>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</si>
  <si>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</si>
  <si>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</si>
  <si>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</si>
  <si>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</si>
  <si>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</si>
  <si>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</si>
  <si>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</si>
  <si>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</si>
  <si>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</si>
  <si>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</si>
  <si>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</si>
  <si>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</si>
  <si>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</si>
  <si>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</si>
  <si>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</si>
  <si>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</si>
  <si>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</si>
  <si>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</si>
  <si>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</si>
  <si>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</si>
  <si>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</si>
  <si>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</si>
  <si>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</si>
  <si>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</si>
  <si>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</si>
  <si>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</si>
  <si>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</si>
  <si>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</si>
  <si>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</si>
  <si>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</si>
  <si>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</si>
  <si>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</si>
  <si>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</si>
  <si>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</si>
  <si>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</si>
  <si>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</si>
  <si>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</si>
  <si>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</si>
  <si>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</si>
  <si>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</si>
  <si>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</si>
  <si>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</si>
  <si>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</si>
  <si>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</si>
  <si>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</si>
  <si>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</si>
  <si>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</si>
  <si>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</si>
  <si>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</si>
  <si>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</si>
  <si>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</si>
  <si>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</si>
  <si>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</si>
  <si>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</si>
  <si>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</si>
  <si>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</si>
  <si>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</si>
  <si>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</si>
  <si>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</si>
  <si>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</si>
  <si>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</si>
  <si>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</si>
  <si>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</si>
  <si>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</si>
  <si>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</si>
  <si>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</si>
  <si>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</si>
  <si>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</si>
  <si>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</si>
  <si>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</si>
  <si>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</si>
  <si>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</si>
  <si>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</si>
  <si>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</si>
  <si>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</si>
  <si>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</si>
  <si>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</si>
  <si>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</si>
  <si>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</si>
  <si>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</si>
  <si>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</si>
  <si>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</si>
  <si>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</si>
  <si>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</si>
  <si>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</si>
  <si>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</si>
  <si>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</si>
  <si>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</si>
  <si>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</si>
  <si>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</si>
  <si>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</si>
  <si>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</si>
  <si>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</si>
  <si>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</si>
  <si>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</si>
  <si>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</si>
  <si>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</si>
  <si>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</si>
  <si>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</si>
  <si>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</si>
  <si>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</si>
  <si>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</si>
  <si>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</si>
  <si>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</si>
  <si>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</si>
  <si>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</si>
  <si>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</si>
  <si>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</si>
  <si>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</si>
  <si>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</si>
  <si>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</si>
  <si>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</si>
  <si>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</si>
  <si>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</si>
  <si>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</si>
  <si>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</si>
  <si>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</si>
  <si>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</si>
  <si>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</si>
  <si>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</si>
  <si>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</si>
  <si>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</si>
  <si>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</si>
  <si>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</si>
  <si>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</si>
  <si>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</si>
  <si>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</si>
  <si>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</si>
  <si>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</si>
  <si>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</si>
  <si>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</si>
  <si>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</si>
  <si>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</si>
  <si>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</si>
  <si>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</si>
  <si>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</si>
  <si>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</si>
  <si>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</si>
  <si>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</si>
  <si>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</si>
  <si>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</si>
  <si>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</si>
  <si>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</si>
  <si>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</si>
  <si>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</si>
  <si>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</si>
  <si>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</si>
  <si>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</si>
  <si>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</si>
  <si>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</si>
  <si>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</si>
  <si>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</si>
  <si>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</si>
  <si>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</si>
  <si>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</si>
  <si>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</si>
  <si>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</si>
  <si>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</si>
  <si>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</si>
  <si>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</si>
  <si>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</si>
  <si>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</si>
  <si>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</si>
  <si>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</si>
  <si>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</si>
  <si>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</si>
  <si>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</si>
  <si>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</si>
  <si>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</si>
  <si>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</si>
  <si>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</si>
  <si>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</si>
  <si>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</si>
  <si>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</si>
  <si>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</si>
  <si>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</si>
  <si>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</si>
  <si>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</si>
  <si>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</si>
  <si>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</si>
  <si>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</si>
  <si>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</si>
  <si>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</si>
  <si>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</si>
  <si>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</si>
  <si>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</si>
  <si>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</si>
  <si>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</si>
  <si>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</si>
  <si>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</si>
  <si>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</si>
  <si>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</si>
  <si>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</si>
  <si>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</si>
  <si>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</si>
  <si>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</si>
  <si>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</si>
  <si>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</si>
  <si>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</si>
  <si>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</si>
  <si>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</si>
  <si>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</si>
  <si>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</si>
  <si>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</si>
  <si>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</si>
  <si>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</si>
  <si>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</si>
  <si>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</si>
  <si>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</si>
  <si>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</si>
  <si>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</si>
  <si>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</si>
  <si>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</si>
  <si>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</si>
  <si>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</si>
  <si>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</si>
  <si>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</si>
  <si>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</si>
  <si>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</si>
  <si>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</si>
  <si>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</si>
  <si>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</si>
  <si>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</si>
  <si>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</si>
  <si>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</si>
  <si>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</si>
  <si>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</si>
  <si>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</si>
  <si>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</si>
  <si>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</si>
  <si>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</si>
  <si>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</si>
  <si>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</si>
  <si>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</si>
  <si>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</si>
  <si>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</si>
  <si>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</si>
  <si>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</si>
  <si>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</si>
  <si>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</si>
  <si>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</si>
  <si>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</si>
  <si>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</si>
  <si>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</si>
  <si>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</si>
  <si>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</si>
  <si>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</si>
  <si>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</si>
  <si>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</si>
  <si>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</si>
  <si>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</si>
  <si>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</si>
  <si>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</si>
  <si>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</si>
  <si>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</si>
  <si>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</si>
  <si>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</si>
  <si>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</si>
  <si>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</si>
  <si>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</si>
  <si>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</si>
  <si>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</si>
  <si>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</si>
  <si>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</si>
  <si>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</si>
  <si>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</si>
  <si>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</si>
  <si>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</si>
  <si>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</si>
  <si>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</si>
  <si>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</si>
  <si>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</si>
  <si>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</si>
  <si>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</si>
  <si>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</si>
  <si>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</si>
  <si>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</si>
  <si>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</si>
  <si>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</si>
  <si>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</si>
  <si>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</si>
  <si>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</si>
  <si>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</si>
  <si>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</si>
  <si>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</si>
  <si>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</si>
  <si>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</si>
  <si>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</si>
  <si>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</si>
  <si>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</si>
  <si>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</si>
  <si>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</si>
  <si>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</si>
  <si>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</si>
  <si>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</si>
  <si>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</si>
  <si>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</si>
  <si>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</si>
  <si>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</si>
  <si>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</si>
  <si>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</si>
  <si>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</si>
  <si>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</si>
  <si>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</si>
  <si>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</si>
  <si>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</si>
  <si>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</si>
  <si>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</si>
  <si>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</si>
  <si>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</si>
  <si>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</si>
  <si>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</si>
  <si>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</si>
  <si>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</si>
  <si>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</si>
  <si>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</si>
  <si>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</si>
  <si>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</si>
  <si>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</si>
  <si>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</si>
  <si>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</si>
  <si>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</si>
  <si>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</si>
  <si>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</si>
  <si>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</si>
  <si>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</si>
  <si>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</si>
  <si>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</si>
  <si>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</si>
  <si>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</si>
  <si>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</si>
  <si>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</si>
  <si>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</si>
  <si>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</si>
  <si>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</si>
  <si>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</si>
  <si>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</si>
  <si>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</si>
  <si>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</si>
  <si>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</si>
  <si>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</si>
  <si>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</si>
  <si>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</si>
  <si>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</si>
  <si>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</si>
  <si>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</si>
  <si>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</si>
  <si>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</si>
  <si>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</si>
  <si>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</si>
  <si>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</si>
  <si>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</si>
  <si>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</si>
  <si>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</si>
  <si>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</si>
  <si>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</si>
  <si>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</si>
  <si>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</si>
  <si>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</si>
  <si>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</si>
  <si>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</si>
  <si>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</si>
  <si>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</si>
  <si>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</si>
  <si>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</si>
  <si>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</si>
  <si>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</si>
  <si>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</si>
  <si>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</si>
  <si>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</si>
  <si>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</si>
  <si>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</si>
  <si>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</si>
  <si>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</si>
  <si>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</si>
  <si>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</si>
  <si>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</si>
  <si>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</si>
  <si>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</si>
  <si>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</si>
  <si>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</si>
  <si>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</si>
  <si>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</si>
  <si>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</si>
  <si>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</si>
  <si>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</si>
  <si>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</si>
  <si>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</si>
  <si>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</si>
  <si>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</si>
  <si>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</si>
  <si>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</si>
  <si>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</si>
  <si>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</si>
  <si>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</si>
  <si>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</si>
  <si>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</si>
  <si>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</si>
  <si>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</si>
  <si>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</si>
  <si>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</si>
  <si>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</si>
  <si>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</si>
  <si>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</si>
  <si>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</si>
  <si>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</si>
  <si>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</si>
  <si>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</si>
  <si>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</si>
  <si>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</si>
  <si>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</si>
  <si>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</si>
  <si>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</si>
  <si>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</si>
  <si>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</si>
  <si>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</si>
  <si>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</si>
  <si>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</si>
  <si>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</si>
  <si>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</si>
  <si>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</si>
  <si>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</si>
  <si>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</si>
  <si>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</si>
  <si>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</si>
  <si>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</si>
  <si>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</si>
  <si>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</si>
  <si>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</si>
  <si>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</si>
  <si>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</si>
  <si>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</si>
  <si>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</si>
  <si>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</si>
  <si>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</si>
  <si>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</si>
  <si>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</si>
  <si>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</si>
  <si>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</si>
  <si>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</si>
  <si>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</si>
  <si>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</si>
  <si>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</si>
  <si>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</si>
  <si>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</si>
  <si>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</si>
  <si>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</si>
  <si>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</si>
  <si>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</si>
  <si>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</si>
  <si>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</si>
  <si>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</si>
  <si>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</si>
  <si>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</si>
  <si>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</si>
  <si>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</si>
  <si>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</si>
  <si>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</si>
  <si>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</si>
  <si>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</si>
  <si>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</si>
  <si>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</si>
  <si>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</si>
  <si>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</si>
  <si>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</si>
  <si>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</si>
  <si>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</si>
  <si>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</si>
  <si>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</si>
  <si>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</si>
  <si>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</si>
  <si>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</si>
  <si>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</si>
  <si>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</si>
  <si>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</si>
  <si>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</si>
  <si>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</si>
  <si>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</si>
  <si>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</si>
  <si>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</si>
  <si>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</si>
  <si>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</si>
  <si>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</si>
  <si>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</si>
  <si>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</si>
  <si>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</si>
  <si>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</si>
  <si>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</si>
  <si>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</si>
  <si>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</si>
  <si>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</si>
  <si>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</si>
  <si>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</si>
  <si>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</si>
  <si>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</si>
  <si>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</si>
  <si>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</si>
  <si>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625048 Тюменская область город Тюмень улица  Барабинская д. 10стр.76</t>
  </si>
  <si>
    <t>Рябкова Татьяна Петровна</t>
  </si>
  <si>
    <t>8-919-938-94-89</t>
  </si>
  <si>
    <t>Андреева Любовь Леонтьевна</t>
  </si>
  <si>
    <t>экономист</t>
  </si>
  <si>
    <t>ais7213@ mail.ru</t>
  </si>
  <si>
    <t>Удалить</t>
  </si>
  <si>
    <t>1</t>
  </si>
  <si>
    <t>2</t>
  </si>
  <si>
    <t>Федоров Андрей Владимирович</t>
  </si>
  <si>
    <t>8 (3452) 56-86-58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</si>
</sst>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91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22" fillId="3" borderId="14" xfId="1126" applyNumberFormat="1" applyFont="1" applyFill="1" applyBorder="1" applyAlignment="1" applyProtection="1">
      <alignment horizontal="center" vertical="center" wrapText="1"/>
      <protection/>
    </xf>
    <xf numFmtId="49" fontId="22" fillId="31" borderId="57" xfId="1126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26" applyNumberFormat="1" applyFont="1" applyFill="1" applyBorder="1" applyAlignment="1" applyProtection="1">
      <alignment horizontal="center" vertical="center" wrapText="1"/>
      <protection/>
    </xf>
    <xf numFmtId="49" fontId="18" fillId="3" borderId="47" xfId="1126" applyNumberFormat="1" applyFont="1" applyFill="1" applyBorder="1" applyAlignment="1" applyProtection="1">
      <alignment horizontal="center" vertical="center" wrapText="1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60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22" borderId="61" xfId="1119" applyFont="1" applyFill="1" applyBorder="1" applyAlignment="1" applyProtection="1">
      <alignment horizontal="left" vertical="center" wrapText="1"/>
      <protection locked="0"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30" borderId="63" xfId="1119" applyFont="1" applyFill="1" applyBorder="1" applyAlignment="1" applyProtection="1">
      <alignment horizontal="right" vertical="center" indent="1"/>
      <protection/>
    </xf>
    <xf numFmtId="49" fontId="18" fillId="22" borderId="64" xfId="1119" applyFont="1" applyFill="1" applyBorder="1" applyAlignment="1" applyProtection="1">
      <alignment horizontal="left" vertical="center" wrapText="1"/>
      <protection locked="0"/>
    </xf>
    <xf numFmtId="49" fontId="18" fillId="22" borderId="65" xfId="1119" applyFont="1" applyFill="1" applyBorder="1" applyAlignment="1" applyProtection="1">
      <alignment horizontal="left" vertical="center" wrapText="1"/>
      <protection locked="0"/>
    </xf>
    <xf numFmtId="49" fontId="18" fillId="22" borderId="66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67" xfId="1119" applyFont="1" applyFill="1" applyBorder="1" applyAlignment="1" applyProtection="1">
      <alignment horizontal="right" vertical="center" indent="1"/>
      <protection/>
    </xf>
    <xf numFmtId="49" fontId="18" fillId="30" borderId="64" xfId="1119" applyFont="1" applyFill="1" applyBorder="1" applyAlignment="1" applyProtection="1">
      <alignment horizontal="right" vertical="center" indent="1"/>
      <protection/>
    </xf>
    <xf numFmtId="49" fontId="18" fillId="22" borderId="68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49" fontId="59" fillId="0" borderId="69" xfId="1119" applyFont="1" applyBorder="1" applyAlignment="1" applyProtection="1">
      <alignment horizontal="center" vertical="center"/>
      <protection/>
    </xf>
    <xf numFmtId="0" fontId="60" fillId="0" borderId="69" xfId="1114" applyFont="1" applyBorder="1" applyAlignment="1">
      <alignment horizontal="center"/>
      <protection/>
    </xf>
    <xf numFmtId="49" fontId="18" fillId="30" borderId="70" xfId="1119" applyFont="1" applyFill="1" applyBorder="1" applyAlignment="1" applyProtection="1">
      <alignment horizontal="right" vertical="center" indent="1"/>
      <protection/>
    </xf>
    <xf numFmtId="49" fontId="18" fillId="30" borderId="60" xfId="1119" applyFont="1" applyFill="1" applyBorder="1" applyAlignment="1" applyProtection="1">
      <alignment horizontal="right" vertical="center" indent="1"/>
      <protection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1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71" xfId="1122" applyFont="1" applyFill="1" applyBorder="1" applyAlignment="1" applyProtection="1">
      <alignment horizontal="center" vertical="center" wrapText="1"/>
      <protection/>
    </xf>
    <xf numFmtId="0" fontId="22" fillId="4" borderId="72" xfId="1122" applyFont="1" applyFill="1" applyBorder="1" applyAlignment="1" applyProtection="1">
      <alignment horizontal="center" vertical="center" wrapText="1"/>
      <protection/>
    </xf>
    <xf numFmtId="0" fontId="22" fillId="4" borderId="73" xfId="1122" applyFont="1" applyFill="1" applyBorder="1" applyAlignment="1" applyProtection="1">
      <alignment horizontal="center" vertical="center" wrapText="1"/>
      <protection/>
    </xf>
    <xf numFmtId="0" fontId="54" fillId="0" borderId="69" xfId="1114" applyFont="1" applyBorder="1" applyAlignment="1">
      <alignment horizontal="center"/>
      <protection/>
    </xf>
    <xf numFmtId="49" fontId="18" fillId="30" borderId="74" xfId="1119" applyFont="1" applyFill="1" applyBorder="1" applyAlignment="1" applyProtection="1">
      <alignment horizontal="right" vertical="center" indent="1"/>
      <protection/>
    </xf>
    <xf numFmtId="49" fontId="39" fillId="22" borderId="75" xfId="826" applyNumberFormat="1" applyFont="1" applyFill="1" applyBorder="1" applyAlignment="1" applyProtection="1">
      <alignment horizontal="left" vertical="center"/>
      <protection locked="0"/>
    </xf>
    <xf numFmtId="49" fontId="22" fillId="22" borderId="76" xfId="1119" applyFont="1" applyFill="1" applyBorder="1" applyAlignment="1" applyProtection="1">
      <alignment horizontal="left" vertical="center"/>
      <protection locked="0"/>
    </xf>
    <xf numFmtId="49" fontId="22" fillId="22" borderId="77" xfId="1119" applyFont="1" applyFill="1" applyBorder="1" applyAlignment="1" applyProtection="1">
      <alignment horizontal="left" vertical="center"/>
      <protection locked="0"/>
    </xf>
    <xf numFmtId="49" fontId="39" fillId="22" borderId="78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8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0" fontId="18" fillId="30" borderId="79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22" fillId="4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18" fillId="30" borderId="84" xfId="1122" applyFont="1" applyFill="1" applyBorder="1" applyAlignment="1" applyProtection="1">
      <alignment horizontal="center" vertical="center" wrapText="1"/>
      <protection/>
    </xf>
    <xf numFmtId="49" fontId="22" fillId="3" borderId="85" xfId="1126" applyNumberFormat="1" applyFont="1" applyFill="1" applyBorder="1" applyAlignment="1" applyProtection="1">
      <alignment horizontal="center" vertical="center" wrapText="1"/>
      <protection/>
    </xf>
    <xf numFmtId="49" fontId="22" fillId="3" borderId="82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6" xfId="1118" applyFont="1" applyFill="1" applyBorder="1" applyAlignment="1" applyProtection="1">
      <alignment horizontal="center" vertical="center" wrapText="1"/>
      <protection/>
    </xf>
    <xf numFmtId="0" fontId="22" fillId="2" borderId="79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57" xfId="1123" applyNumberFormat="1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18" fillId="0" borderId="57" xfId="1123" applyFont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57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й заголовок" xfId="999"/>
    <cellStyle name="Мой заголовок листа" xfId="1000"/>
    <cellStyle name="Мои наименования показателей" xfId="1001"/>
    <cellStyle name="Мои наименования показателей 2" xfId="1002"/>
    <cellStyle name="Мои наименования показателей 2 2" xfId="1003"/>
    <cellStyle name="Мои наименования показателей 2 3" xfId="1004"/>
    <cellStyle name="Мои наименования показателей 2 4" xfId="1005"/>
    <cellStyle name="Мои наименования показателей 2 5" xfId="1006"/>
    <cellStyle name="Мои наименования показателей 2 6" xfId="1007"/>
    <cellStyle name="Мои наименования показателей 2 7" xfId="1008"/>
    <cellStyle name="Мои наименования показателей 2 8" xfId="1009"/>
    <cellStyle name="Мои наименования показателей 2_1" xfId="1010"/>
    <cellStyle name="Мои наименования показателей 3" xfId="1011"/>
    <cellStyle name="Мои наименования показателей 3 2" xfId="1012"/>
    <cellStyle name="Мои наименования показателей 3 3" xfId="1013"/>
    <cellStyle name="Мои наименования показателей 3 4" xfId="1014"/>
    <cellStyle name="Мои наименования показателей 3 5" xfId="1015"/>
    <cellStyle name="Мои наименования показателей 3 6" xfId="1016"/>
    <cellStyle name="Мои наименования показателей 3 7" xfId="1017"/>
    <cellStyle name="Мои наименования показателей 3 8" xfId="1018"/>
    <cellStyle name="Мои наименования показателей 3_1" xfId="1019"/>
    <cellStyle name="Мои наименования показателей 4" xfId="1020"/>
    <cellStyle name="Мои наименования показателей 4 2" xfId="1021"/>
    <cellStyle name="Мои наименования показателей 4 3" xfId="1022"/>
    <cellStyle name="Мои наименования показателей 4 4" xfId="1023"/>
    <cellStyle name="Мои наименования показателей 4 5" xfId="1024"/>
    <cellStyle name="Мои наименования показателей 4 6" xfId="1025"/>
    <cellStyle name="Мои наименования показателей 4 7" xfId="1026"/>
    <cellStyle name="Мои наименования показателей 4 8" xfId="1027"/>
    <cellStyle name="Мои наименования показателей 4_1" xfId="1028"/>
    <cellStyle name="Мои наименования показателей 5" xfId="1029"/>
    <cellStyle name="Мои наименования показателей 5 2" xfId="1030"/>
    <cellStyle name="Мои наименования показателей 5 3" xfId="1031"/>
    <cellStyle name="Мои наименования показателей 5 4" xfId="1032"/>
    <cellStyle name="Мои наименования показателей 5 5" xfId="1033"/>
    <cellStyle name="Мои наименования показателей 5 6" xfId="1034"/>
    <cellStyle name="Мои наименования показателей 5 7" xfId="1035"/>
    <cellStyle name="Мои наименования показателей 5 8" xfId="1036"/>
    <cellStyle name="Мои наименования показателей 5_1" xfId="1037"/>
    <cellStyle name="Мои наименования показателей 6" xfId="1038"/>
    <cellStyle name="Мои наименования показателей 6 2" xfId="1039"/>
    <cellStyle name="Мои наименования показателей 6_TSET.NET.2.02" xfId="1040"/>
    <cellStyle name="Мои наименования показателей 7" xfId="1041"/>
    <cellStyle name="Мои наименования показателей 7 2" xfId="1042"/>
    <cellStyle name="Мои наименования показателей 7_TSET.NET.2.02" xfId="1043"/>
    <cellStyle name="Мои наименования показателей 8" xfId="1044"/>
    <cellStyle name="Мои наименования показателей 8 2" xfId="1045"/>
    <cellStyle name="Мои наименования показателей 8_TSET.NET.2.02" xfId="1046"/>
    <cellStyle name="Мои наименования показателей_46TE.RT(v1.0)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str">
        <f>"Версия "&amp;GetVersion()</f>
        <v>Версия 2.1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169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168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/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/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/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2020</v>
      </c>
    </row>
    <row r="3" spans="1:14" ht="15" customHeight="1">
      <c r="A3" s="26"/>
      <c r="D3" s="94"/>
      <c r="E3" s="95"/>
      <c r="F3" s="96"/>
      <c r="G3" s="194" t="str">
        <f>version</f>
        <v>Версия 2.1</v>
      </c>
      <c r="H3" s="195"/>
      <c r="M3" s="28" t="s">
        <v>120</v>
      </c>
      <c r="N3" s="1">
        <f>N2-1</f>
        <v>2019</v>
      </c>
    </row>
    <row r="4" spans="4:14" ht="30" customHeight="1" thickBot="1">
      <c r="D4" s="92"/>
      <c r="E4" s="196" t="s">
        <v>131</v>
      </c>
      <c r="F4" s="197"/>
      <c r="G4" s="198"/>
      <c r="H4" s="100"/>
      <c r="M4" s="28" t="s">
        <v>121</v>
      </c>
      <c r="N4" s="1">
        <f>N2-2</f>
        <v>2018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1" t="s">
        <v>107</v>
      </c>
      <c r="G6" s="202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176</v>
      </c>
      <c r="G8" s="106" t="s">
        <v>5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3" t="s">
        <v>491</v>
      </c>
      <c r="G10" s="204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205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205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6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7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8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9" t="s">
        <v>21</v>
      </c>
      <c r="F19" s="200"/>
      <c r="G19" s="113" t="s">
        <v>717</v>
      </c>
      <c r="H19" s="100"/>
    </row>
    <row r="20" spans="1:8" ht="30" customHeight="1">
      <c r="A20" s="32"/>
      <c r="D20" s="92"/>
      <c r="E20" s="189" t="s">
        <v>22</v>
      </c>
      <c r="F20" s="190"/>
      <c r="G20" s="114" t="s">
        <v>717</v>
      </c>
      <c r="H20" s="100"/>
    </row>
    <row r="21" spans="1:8" ht="21" customHeight="1">
      <c r="A21" s="32"/>
      <c r="D21" s="92"/>
      <c r="E21" s="191" t="s">
        <v>23</v>
      </c>
      <c r="F21" s="33" t="s">
        <v>24</v>
      </c>
      <c r="G21" s="114" t="s">
        <v>726</v>
      </c>
      <c r="H21" s="100"/>
    </row>
    <row r="22" spans="1:8" ht="21" customHeight="1">
      <c r="A22" s="32"/>
      <c r="D22" s="92"/>
      <c r="E22" s="191"/>
      <c r="F22" s="33" t="s">
        <v>150</v>
      </c>
      <c r="G22" s="114" t="s">
        <v>727</v>
      </c>
      <c r="H22" s="100"/>
    </row>
    <row r="23" spans="1:8" ht="21" customHeight="1">
      <c r="A23" s="32"/>
      <c r="D23" s="92"/>
      <c r="E23" s="191" t="s">
        <v>25</v>
      </c>
      <c r="F23" s="33" t="s">
        <v>24</v>
      </c>
      <c r="G23" s="114" t="s">
        <v>718</v>
      </c>
      <c r="H23" s="100"/>
    </row>
    <row r="24" spans="1:8" ht="21" customHeight="1">
      <c r="A24" s="32"/>
      <c r="D24" s="92"/>
      <c r="E24" s="191"/>
      <c r="F24" s="33" t="s">
        <v>150</v>
      </c>
      <c r="G24" s="114" t="s">
        <v>719</v>
      </c>
      <c r="H24" s="100"/>
    </row>
    <row r="25" spans="1:8" ht="21" customHeight="1">
      <c r="A25" s="32"/>
      <c r="B25" s="5"/>
      <c r="D25" s="93"/>
      <c r="E25" s="192" t="s">
        <v>26</v>
      </c>
      <c r="F25" s="6" t="s">
        <v>24</v>
      </c>
      <c r="G25" s="115" t="s">
        <v>720</v>
      </c>
      <c r="H25" s="101"/>
    </row>
    <row r="26" spans="1:8" ht="21" customHeight="1">
      <c r="A26" s="32"/>
      <c r="B26" s="5"/>
      <c r="D26" s="93"/>
      <c r="E26" s="192"/>
      <c r="F26" s="6" t="s">
        <v>27</v>
      </c>
      <c r="G26" s="115" t="s">
        <v>721</v>
      </c>
      <c r="H26" s="101"/>
    </row>
    <row r="27" spans="1:8" ht="21" customHeight="1">
      <c r="A27" s="32"/>
      <c r="B27" s="5"/>
      <c r="D27" s="93"/>
      <c r="E27" s="192"/>
      <c r="F27" s="33" t="s">
        <v>150</v>
      </c>
      <c r="G27" s="115" t="s">
        <v>727</v>
      </c>
      <c r="H27" s="101"/>
    </row>
    <row r="28" spans="1:8" ht="21" customHeight="1" thickBot="1">
      <c r="A28" s="32"/>
      <c r="B28" s="5"/>
      <c r="D28" s="93"/>
      <c r="E28" s="193"/>
      <c r="F28" s="112" t="s">
        <v>28</v>
      </c>
      <c r="G28" s="116" t="s">
        <v>722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12:G13"/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71" zoomScaleNormal="71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AB15" sqref="AB15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Апрель 2020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"Агентство Интеллект-Сервис"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Апрель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325.902</v>
      </c>
      <c r="G20" s="48">
        <f t="shared" si="0"/>
        <v>36.007999999999996</v>
      </c>
      <c r="H20" s="48">
        <f t="shared" si="0"/>
        <v>13.187</v>
      </c>
      <c r="I20" s="48">
        <f t="shared" si="0"/>
        <v>0</v>
      </c>
      <c r="J20" s="48">
        <f t="shared" si="0"/>
        <v>22.821</v>
      </c>
      <c r="K20" s="48">
        <f t="shared" si="0"/>
        <v>0</v>
      </c>
      <c r="L20" s="48">
        <f t="shared" si="0"/>
        <v>289.894</v>
      </c>
      <c r="M20" s="48">
        <f t="shared" si="0"/>
        <v>107.214</v>
      </c>
      <c r="N20" s="48">
        <f t="shared" si="0"/>
        <v>0</v>
      </c>
      <c r="O20" s="48">
        <f t="shared" si="0"/>
        <v>182.68</v>
      </c>
      <c r="P20" s="48">
        <f t="shared" si="0"/>
        <v>0</v>
      </c>
      <c r="Q20" s="48">
        <f>IF(G20=0,0,T20/G20)</f>
        <v>2.3938239746722956</v>
      </c>
      <c r="R20" s="48">
        <f>IF(L20=0,0,U20/L20)</f>
        <v>2.6484</v>
      </c>
      <c r="S20" s="48">
        <f>SUM(S21:S24)</f>
        <v>853.95208328</v>
      </c>
      <c r="T20" s="48">
        <f>SUM(T21:T24)</f>
        <v>86.19681368</v>
      </c>
      <c r="U20" s="48">
        <f>SUM(U21:U24)</f>
        <v>767.7552696</v>
      </c>
      <c r="V20" s="48">
        <f>SUM(V21:V24)</f>
        <v>0</v>
      </c>
      <c r="W20" s="131">
        <f>SUM(W21:W24)</f>
        <v>853.95208328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723</v>
      </c>
      <c r="D22" s="144" t="s">
        <v>724</v>
      </c>
      <c r="E22" s="58" t="s">
        <v>282</v>
      </c>
      <c r="F22" s="48">
        <f>G22+L22</f>
        <v>325.55</v>
      </c>
      <c r="G22" s="48">
        <f>H22+I22+J22+K22</f>
        <v>35.656</v>
      </c>
      <c r="H22" s="56">
        <v>13.187</v>
      </c>
      <c r="I22" s="56">
        <v>0</v>
      </c>
      <c r="J22" s="56">
        <v>22.469</v>
      </c>
      <c r="K22" s="56">
        <v>0</v>
      </c>
      <c r="L22" s="48">
        <f>M22+N22+O22+P22</f>
        <v>289.894</v>
      </c>
      <c r="M22" s="56">
        <v>107.214</v>
      </c>
      <c r="N22" s="56"/>
      <c r="O22" s="56">
        <v>182.68</v>
      </c>
      <c r="P22" s="56"/>
      <c r="Q22" s="56">
        <v>2.39699</v>
      </c>
      <c r="R22" s="56">
        <v>2.6484</v>
      </c>
      <c r="S22" s="48">
        <f>T22+U22</f>
        <v>853.22234504</v>
      </c>
      <c r="T22" s="56">
        <f>G22*Q22</f>
        <v>85.46707544</v>
      </c>
      <c r="U22" s="56">
        <f>L22*R22</f>
        <v>767.7552696</v>
      </c>
      <c r="V22" s="56">
        <v>0</v>
      </c>
      <c r="W22" s="57">
        <f>S22-V22</f>
        <v>853.22234504</v>
      </c>
      <c r="X22" s="143"/>
    </row>
    <row r="23" spans="3:24" ht="30" customHeight="1">
      <c r="C23" s="151" t="s">
        <v>723</v>
      </c>
      <c r="D23" s="144" t="s">
        <v>725</v>
      </c>
      <c r="E23" s="58" t="s">
        <v>301</v>
      </c>
      <c r="F23" s="48">
        <f>G23+L23</f>
        <v>0.352</v>
      </c>
      <c r="G23" s="48">
        <f>H23+I23+J23+K23</f>
        <v>0.352</v>
      </c>
      <c r="H23" s="56"/>
      <c r="I23" s="56"/>
      <c r="J23" s="56">
        <v>0.352</v>
      </c>
      <c r="K23" s="56"/>
      <c r="L23" s="48">
        <f>M23+N23+O23+P23</f>
        <v>0</v>
      </c>
      <c r="M23" s="56"/>
      <c r="N23" s="56"/>
      <c r="O23" s="56"/>
      <c r="P23" s="56"/>
      <c r="Q23" s="56">
        <v>2.07312</v>
      </c>
      <c r="R23" s="56"/>
      <c r="S23" s="48">
        <f>T23+U23</f>
        <v>0.7297382399999999</v>
      </c>
      <c r="T23" s="56">
        <f>Q23*J23</f>
        <v>0.7297382399999999</v>
      </c>
      <c r="U23" s="56"/>
      <c r="V23" s="56"/>
      <c r="W23" s="57">
        <f>S23-V23</f>
        <v>0.7297382399999999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2020-04-15T07:25:50Z</cp:lastPrinted>
  <dcterms:created xsi:type="dcterms:W3CDTF">2009-01-25T23:42:29Z</dcterms:created>
  <dcterms:modified xsi:type="dcterms:W3CDTF">2020-05-18T10:03:24Z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